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fm03\Dropbox\Undervisning\PPU408\"/>
    </mc:Choice>
  </mc:AlternateContent>
  <bookViews>
    <workbookView xWindow="0" yWindow="0" windowWidth="12264" windowHeight="3828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8" i="1" l="1"/>
  <c r="B11" i="1" s="1"/>
  <c r="F14" i="1"/>
  <c r="F22" i="1"/>
  <c r="F12" i="1"/>
  <c r="F23" i="1"/>
  <c r="F16" i="1"/>
  <c r="F24" i="1"/>
  <c r="F17" i="1"/>
  <c r="F25" i="1"/>
  <c r="F18" i="1"/>
  <c r="F26" i="1"/>
  <c r="F19" i="1"/>
  <c r="F27" i="1"/>
  <c r="F20" i="1"/>
  <c r="F28" i="1"/>
  <c r="F13" i="1"/>
  <c r="F21" i="1"/>
  <c r="F29" i="1"/>
  <c r="F15" i="1"/>
  <c r="C5" i="1"/>
  <c r="C17" i="1" s="1"/>
  <c r="C21" i="1"/>
  <c r="D21" i="1"/>
  <c r="E21" i="1"/>
  <c r="C19" i="1"/>
  <c r="D19" i="1"/>
  <c r="E19" i="1"/>
  <c r="D17" i="1"/>
  <c r="E17" i="1"/>
  <c r="D22" i="1"/>
  <c r="E22" i="1"/>
  <c r="D20" i="1"/>
  <c r="E20" i="1"/>
  <c r="D13" i="1"/>
  <c r="D14" i="1"/>
  <c r="D15" i="1"/>
  <c r="D18" i="1"/>
  <c r="D23" i="1"/>
  <c r="D24" i="1"/>
  <c r="D25" i="1"/>
  <c r="D26" i="1"/>
  <c r="D27" i="1"/>
  <c r="D28" i="1"/>
  <c r="D29" i="1"/>
  <c r="D12" i="1"/>
  <c r="E13" i="1"/>
  <c r="E14" i="1"/>
  <c r="E15" i="1"/>
  <c r="E16" i="1"/>
  <c r="E18" i="1"/>
  <c r="E23" i="1"/>
  <c r="E24" i="1"/>
  <c r="E25" i="1"/>
  <c r="E26" i="1"/>
  <c r="E27" i="1"/>
  <c r="E28" i="1"/>
  <c r="E29" i="1"/>
  <c r="E12" i="1"/>
  <c r="C15" i="1"/>
  <c r="C18" i="1"/>
  <c r="C26" i="1"/>
  <c r="C27" i="1"/>
  <c r="E11" i="1" l="1"/>
  <c r="D11" i="1"/>
  <c r="C11" i="1"/>
  <c r="F11" i="1"/>
  <c r="G17" i="1"/>
  <c r="I17" i="1" s="1"/>
  <c r="C24" i="1"/>
  <c r="C20" i="1"/>
  <c r="C23" i="1"/>
  <c r="C12" i="1"/>
  <c r="C13" i="1"/>
  <c r="C29" i="1"/>
  <c r="C28" i="1"/>
  <c r="C14" i="1"/>
  <c r="C22" i="1"/>
  <c r="C25" i="1"/>
  <c r="D16" i="1"/>
  <c r="G16" i="1" s="1"/>
  <c r="I16" i="1" s="1"/>
  <c r="C16" i="1"/>
  <c r="G14" i="1"/>
  <c r="G27" i="1"/>
  <c r="I27" i="1" s="1"/>
  <c r="G26" i="1"/>
  <c r="I26" i="1" s="1"/>
  <c r="G25" i="1"/>
  <c r="I25" i="1" s="1"/>
  <c r="G13" i="1"/>
  <c r="G19" i="1"/>
  <c r="I19" i="1" s="1"/>
  <c r="G23" i="1"/>
  <c r="I23" i="1" s="1"/>
  <c r="G29" i="1"/>
  <c r="I29" i="1" s="1"/>
  <c r="G12" i="1"/>
  <c r="I12" i="1" s="1"/>
  <c r="G18" i="1"/>
  <c r="I18" i="1" s="1"/>
  <c r="G28" i="1"/>
  <c r="G15" i="1"/>
  <c r="I15" i="1" s="1"/>
  <c r="G22" i="1"/>
  <c r="I22" i="1" s="1"/>
  <c r="G24" i="1"/>
  <c r="I24" i="1" s="1"/>
  <c r="G20" i="1"/>
  <c r="I20" i="1" s="1"/>
  <c r="G21" i="1"/>
  <c r="I21" i="1" s="1"/>
  <c r="G11" i="1" l="1"/>
  <c r="I11" i="1" s="1"/>
  <c r="I13" i="1"/>
  <c r="I14" i="1"/>
  <c r="I28" i="1"/>
  <c r="I8" i="1" l="1"/>
  <c r="H11" i="1" s="1"/>
  <c r="H27" i="1" l="1"/>
  <c r="H10" i="1"/>
  <c r="H13" i="1"/>
  <c r="H17" i="1"/>
  <c r="H25" i="1"/>
  <c r="H21" i="1"/>
  <c r="H15" i="1"/>
  <c r="H26" i="1"/>
  <c r="H28" i="1"/>
  <c r="H20" i="1"/>
  <c r="H18" i="1"/>
  <c r="H16" i="1"/>
  <c r="H29" i="1"/>
  <c r="H14" i="1"/>
  <c r="H19" i="1"/>
  <c r="H24" i="1"/>
  <c r="H22" i="1"/>
  <c r="H23" i="1"/>
  <c r="H12" i="1"/>
</calcChain>
</file>

<file path=xl/sharedStrings.xml><?xml version="1.0" encoding="utf-8"?>
<sst xmlns="http://schemas.openxmlformats.org/spreadsheetml/2006/main" count="46" uniqueCount="36">
  <si>
    <t>Materialdata</t>
  </si>
  <si>
    <t>Täckskikt</t>
  </si>
  <si>
    <t>Kärna</t>
  </si>
  <si>
    <t>E-modul</t>
  </si>
  <si>
    <t>Sträckgräns</t>
  </si>
  <si>
    <t>[GPa]</t>
  </si>
  <si>
    <t>[MPa]</t>
  </si>
  <si>
    <r>
      <t>[kg/m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]</t>
    </r>
  </si>
  <si>
    <t>Densitet</t>
  </si>
  <si>
    <t>Volymsandel</t>
  </si>
  <si>
    <t>[f=2t/d]</t>
  </si>
  <si>
    <t>buckling</t>
  </si>
  <si>
    <t>skjuvning</t>
  </si>
  <si>
    <t>Design av lätt och stark sandwich</t>
  </si>
  <si>
    <t>plasticering</t>
  </si>
  <si>
    <r>
      <t>•</t>
    </r>
    <r>
      <rPr>
        <sz val="21"/>
        <color rgb="FF000000"/>
        <rFont val="Calibri"/>
        <family val="2"/>
        <scheme val="minor"/>
      </rPr>
      <t>Densitet</t>
    </r>
  </si>
  <si>
    <r>
      <t>•</t>
    </r>
    <r>
      <rPr>
        <sz val="18"/>
        <color rgb="FF000000"/>
        <rFont val="Calibri"/>
        <family val="2"/>
        <scheme val="minor"/>
      </rPr>
      <t>Plasticering av täckskikt</t>
    </r>
  </si>
  <si>
    <r>
      <t>•</t>
    </r>
    <r>
      <rPr>
        <sz val="18"/>
        <color rgb="FF000000"/>
        <rFont val="Calibri"/>
        <family val="2"/>
        <scheme val="minor"/>
      </rPr>
      <t>Buckling av täckskikt</t>
    </r>
  </si>
  <si>
    <r>
      <t>•</t>
    </r>
    <r>
      <rPr>
        <sz val="18"/>
        <color rgb="FF000000"/>
        <rFont val="Calibri"/>
        <family val="2"/>
        <scheme val="minor"/>
      </rPr>
      <t>Skjuvning av kärnan</t>
    </r>
  </si>
  <si>
    <t>Skjuvgräns</t>
  </si>
  <si>
    <t>B4</t>
  </si>
  <si>
    <t>B3</t>
  </si>
  <si>
    <t>L</t>
  </si>
  <si>
    <t>d</t>
  </si>
  <si>
    <t>Trepunktsböjprov</t>
  </si>
  <si>
    <t>mm</t>
  </si>
  <si>
    <t>styrka</t>
  </si>
  <si>
    <t>index</t>
  </si>
  <si>
    <t>Material-</t>
  </si>
  <si>
    <t>max</t>
  </si>
  <si>
    <t>Index</t>
  </si>
  <si>
    <t xml:space="preserve">HRH10 Nomex Aramid </t>
  </si>
  <si>
    <t>Epoxy woven carbon</t>
  </si>
  <si>
    <t>c</t>
  </si>
  <si>
    <t>t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</si>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</sst>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8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21"/>
      <color rgb="FF5B9BD5"/>
      <name val="Arial"/>
      <family val="2"/>
    </font>
    <font>
      <sz val="21"/>
      <color rgb="FF000000"/>
      <name val="Calibri"/>
      <family val="2"/>
      <scheme val="minor"/>
    </font>
    <font>
      <sz val="18"/>
      <color rgb="FFED7D31"/>
      <name val="Arial"/>
      <family val="2"/>
    </font>
    <font>
      <sz val="18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left" vertical="center" indent="1" readingOrder="1"/>
    </xf>
    <xf numFmtId="0" fontId="5" fillId="0" borderId="0" xfId="0" applyFont="1" applyAlignment="1">
      <alignment horizontal="left" vertical="center" indent="5" readingOrder="1"/>
    </xf>
    <xf numFmtId="0" fontId="0" fillId="0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/>
    <xf numFmtId="0" fontId="0" fillId="3" borderId="0" xfId="0" applyFill="1" applyBorder="1" applyAlignment="1">
      <alignment horizontal="center"/>
    </xf>
    <xf numFmtId="0" fontId="0" fillId="3" borderId="2" xfId="0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0" fontId="0" fillId="3" borderId="9" xfId="0" applyFill="1" applyBorder="1"/>
    <xf numFmtId="0" fontId="0" fillId="2" borderId="0" xfId="0" applyFill="1"/>
    <xf numFmtId="0" fontId="7" fillId="0" borderId="0" xfId="0" applyFont="1"/>
    <xf numFmtId="165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Styrka och densitet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Blad1!$D$9:$D$10</c:f>
              <c:strCache>
                <c:ptCount val="2"/>
                <c:pt idx="0">
                  <c:v>plasticering</c:v>
                </c:pt>
                <c:pt idx="1">
                  <c:v>[MPa]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Blad1!$C$12:$C$29</c:f>
              <c:numCache>
                <c:formatCode>0.0</c:formatCode>
                <c:ptCount val="18"/>
                <c:pt idx="0">
                  <c:v>97.403999999999996</c:v>
                </c:pt>
                <c:pt idx="1">
                  <c:v>103.02</c:v>
                </c:pt>
                <c:pt idx="2">
                  <c:v>110.03999999999999</c:v>
                </c:pt>
                <c:pt idx="3">
                  <c:v>124.08</c:v>
                </c:pt>
                <c:pt idx="4">
                  <c:v>138.12</c:v>
                </c:pt>
                <c:pt idx="5">
                  <c:v>152.16</c:v>
                </c:pt>
                <c:pt idx="6">
                  <c:v>166.2</c:v>
                </c:pt>
                <c:pt idx="7">
                  <c:v>180.24</c:v>
                </c:pt>
                <c:pt idx="8">
                  <c:v>194.28000000000003</c:v>
                </c:pt>
                <c:pt idx="9">
                  <c:v>208.32000000000002</c:v>
                </c:pt>
                <c:pt idx="10">
                  <c:v>222.36</c:v>
                </c:pt>
                <c:pt idx="11">
                  <c:v>236.40000000000003</c:v>
                </c:pt>
                <c:pt idx="12">
                  <c:v>376.80000000000007</c:v>
                </c:pt>
                <c:pt idx="13">
                  <c:v>517.20000000000005</c:v>
                </c:pt>
                <c:pt idx="14">
                  <c:v>798.00000000000011</c:v>
                </c:pt>
                <c:pt idx="15">
                  <c:v>1078.8</c:v>
                </c:pt>
                <c:pt idx="16">
                  <c:v>1359.6000000000001</c:v>
                </c:pt>
                <c:pt idx="17">
                  <c:v>1500.0000000000002</c:v>
                </c:pt>
              </c:numCache>
            </c:numRef>
          </c:xVal>
          <c:yVal>
            <c:numRef>
              <c:f>Blad1!$D$12:$D$29</c:f>
              <c:numCache>
                <c:formatCode>0.0</c:formatCode>
                <c:ptCount val="18"/>
                <c:pt idx="0">
                  <c:v>9.0839076999999815</c:v>
                </c:pt>
                <c:pt idx="1">
                  <c:v>14.605692499999972</c:v>
                </c:pt>
                <c:pt idx="2">
                  <c:v>21.47677000000002</c:v>
                </c:pt>
                <c:pt idx="3">
                  <c:v>35.115080000000056</c:v>
                </c:pt>
                <c:pt idx="4">
                  <c:v>48.61493000000003</c:v>
                </c:pt>
                <c:pt idx="5">
                  <c:v>61.976320000000015</c:v>
                </c:pt>
                <c:pt idx="6">
                  <c:v>75.199250000000035</c:v>
                </c:pt>
                <c:pt idx="7">
                  <c:v>88.283720000000045</c:v>
                </c:pt>
                <c:pt idx="8">
                  <c:v>101.22973000000007</c:v>
                </c:pt>
                <c:pt idx="9">
                  <c:v>114.03727999999997</c:v>
                </c:pt>
                <c:pt idx="10">
                  <c:v>126.70636999999995</c:v>
                </c:pt>
                <c:pt idx="11">
                  <c:v>139.23699999999997</c:v>
                </c:pt>
                <c:pt idx="12">
                  <c:v>256.92799999999994</c:v>
                </c:pt>
                <c:pt idx="13">
                  <c:v>360.77300000000002</c:v>
                </c:pt>
                <c:pt idx="14">
                  <c:v>526.92499999999995</c:v>
                </c:pt>
                <c:pt idx="15">
                  <c:v>637.69299999999998</c:v>
                </c:pt>
                <c:pt idx="16">
                  <c:v>693.077</c:v>
                </c:pt>
                <c:pt idx="17">
                  <c:v>700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Blad1!$E$9:$E$10</c:f>
              <c:strCache>
                <c:ptCount val="2"/>
                <c:pt idx="0">
                  <c:v>buckling</c:v>
                </c:pt>
                <c:pt idx="1">
                  <c:v>[MPa]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Blad1!$C$12:$C$29</c:f>
              <c:numCache>
                <c:formatCode>0.0</c:formatCode>
                <c:ptCount val="18"/>
                <c:pt idx="0">
                  <c:v>97.403999999999996</c:v>
                </c:pt>
                <c:pt idx="1">
                  <c:v>103.02</c:v>
                </c:pt>
                <c:pt idx="2">
                  <c:v>110.03999999999999</c:v>
                </c:pt>
                <c:pt idx="3">
                  <c:v>124.08</c:v>
                </c:pt>
                <c:pt idx="4">
                  <c:v>138.12</c:v>
                </c:pt>
                <c:pt idx="5">
                  <c:v>152.16</c:v>
                </c:pt>
                <c:pt idx="6">
                  <c:v>166.2</c:v>
                </c:pt>
                <c:pt idx="7">
                  <c:v>180.24</c:v>
                </c:pt>
                <c:pt idx="8">
                  <c:v>194.28000000000003</c:v>
                </c:pt>
                <c:pt idx="9">
                  <c:v>208.32000000000002</c:v>
                </c:pt>
                <c:pt idx="10">
                  <c:v>222.36</c:v>
                </c:pt>
                <c:pt idx="11">
                  <c:v>236.40000000000003</c:v>
                </c:pt>
                <c:pt idx="12">
                  <c:v>376.80000000000007</c:v>
                </c:pt>
                <c:pt idx="13">
                  <c:v>517.20000000000005</c:v>
                </c:pt>
                <c:pt idx="14">
                  <c:v>798.00000000000011</c:v>
                </c:pt>
                <c:pt idx="15">
                  <c:v>1078.8</c:v>
                </c:pt>
                <c:pt idx="16">
                  <c:v>1359.6000000000001</c:v>
                </c:pt>
                <c:pt idx="17">
                  <c:v>1500.0000000000002</c:v>
                </c:pt>
              </c:numCache>
            </c:numRef>
          </c:xVal>
          <c:yVal>
            <c:numRef>
              <c:f>Blad1!$E$12:$E$29</c:f>
              <c:numCache>
                <c:formatCode>0.0</c:formatCode>
                <c:ptCount val="18"/>
                <c:pt idx="0">
                  <c:v>2.4228615377363538</c:v>
                </c:pt>
                <c:pt idx="1">
                  <c:v>12.114307688681768</c:v>
                </c:pt>
                <c:pt idx="2">
                  <c:v>24.228615377363536</c:v>
                </c:pt>
                <c:pt idx="3">
                  <c:v>48.457230754727071</c:v>
                </c:pt>
                <c:pt idx="4">
                  <c:v>72.685846132090589</c:v>
                </c:pt>
                <c:pt idx="5">
                  <c:v>96.914461509454142</c:v>
                </c:pt>
                <c:pt idx="6">
                  <c:v>121.14307688681767</c:v>
                </c:pt>
                <c:pt idx="7">
                  <c:v>145.37169226418118</c:v>
                </c:pt>
                <c:pt idx="8">
                  <c:v>169.60030764154476</c:v>
                </c:pt>
                <c:pt idx="9">
                  <c:v>193.82892301890828</c:v>
                </c:pt>
                <c:pt idx="10">
                  <c:v>218.05753839627181</c:v>
                </c:pt>
                <c:pt idx="11">
                  <c:v>242.28615377363533</c:v>
                </c:pt>
                <c:pt idx="12">
                  <c:v>484.57230754727067</c:v>
                </c:pt>
                <c:pt idx="13">
                  <c:v>726.85846132090603</c:v>
                </c:pt>
                <c:pt idx="14">
                  <c:v>1211.4307688681768</c:v>
                </c:pt>
                <c:pt idx="15">
                  <c:v>1696.0030764154474</c:v>
                </c:pt>
                <c:pt idx="16">
                  <c:v>2180.5753839627182</c:v>
                </c:pt>
                <c:pt idx="17">
                  <c:v>2422.8615377363535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Blad1!$F$9:$F$10</c:f>
              <c:strCache>
                <c:ptCount val="2"/>
                <c:pt idx="0">
                  <c:v>skjuvning</c:v>
                </c:pt>
                <c:pt idx="1">
                  <c:v>[MPa]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Blad1!$C$12:$C$29</c:f>
              <c:numCache>
                <c:formatCode>0.0</c:formatCode>
                <c:ptCount val="18"/>
                <c:pt idx="0">
                  <c:v>97.403999999999996</c:v>
                </c:pt>
                <c:pt idx="1">
                  <c:v>103.02</c:v>
                </c:pt>
                <c:pt idx="2">
                  <c:v>110.03999999999999</c:v>
                </c:pt>
                <c:pt idx="3">
                  <c:v>124.08</c:v>
                </c:pt>
                <c:pt idx="4">
                  <c:v>138.12</c:v>
                </c:pt>
                <c:pt idx="5">
                  <c:v>152.16</c:v>
                </c:pt>
                <c:pt idx="6">
                  <c:v>166.2</c:v>
                </c:pt>
                <c:pt idx="7">
                  <c:v>180.24</c:v>
                </c:pt>
                <c:pt idx="8">
                  <c:v>194.28000000000003</c:v>
                </c:pt>
                <c:pt idx="9">
                  <c:v>208.32000000000002</c:v>
                </c:pt>
                <c:pt idx="10">
                  <c:v>222.36</c:v>
                </c:pt>
                <c:pt idx="11">
                  <c:v>236.40000000000003</c:v>
                </c:pt>
                <c:pt idx="12">
                  <c:v>376.80000000000007</c:v>
                </c:pt>
                <c:pt idx="13">
                  <c:v>517.20000000000005</c:v>
                </c:pt>
                <c:pt idx="14">
                  <c:v>798.00000000000011</c:v>
                </c:pt>
                <c:pt idx="15">
                  <c:v>1078.8</c:v>
                </c:pt>
                <c:pt idx="16">
                  <c:v>1359.6000000000001</c:v>
                </c:pt>
                <c:pt idx="17">
                  <c:v>1500.0000000000002</c:v>
                </c:pt>
              </c:numCache>
            </c:numRef>
          </c:xVal>
          <c:yVal>
            <c:numRef>
              <c:f>Blad1!$F$12:$F$29</c:f>
              <c:numCache>
                <c:formatCode>0.0</c:formatCode>
                <c:ptCount val="18"/>
                <c:pt idx="0">
                  <c:v>61.316022131147541</c:v>
                </c:pt>
                <c:pt idx="1">
                  <c:v>61.07891393442624</c:v>
                </c:pt>
                <c:pt idx="2">
                  <c:v>60.79827868852459</c:v>
                </c:pt>
                <c:pt idx="3">
                  <c:v>60.289508196721314</c:v>
                </c:pt>
                <c:pt idx="4">
                  <c:v>59.850737704918032</c:v>
                </c:pt>
                <c:pt idx="5">
                  <c:v>59.481967213114757</c:v>
                </c:pt>
                <c:pt idx="6">
                  <c:v>59.183196721311482</c:v>
                </c:pt>
                <c:pt idx="7">
                  <c:v>58.954426229508201</c:v>
                </c:pt>
                <c:pt idx="8">
                  <c:v>58.795655737704926</c:v>
                </c:pt>
                <c:pt idx="9">
                  <c:v>58.706885245901653</c:v>
                </c:pt>
                <c:pt idx="10">
                  <c:v>58.688114754098372</c:v>
                </c:pt>
                <c:pt idx="11">
                  <c:v>58.739344262295091</c:v>
                </c:pt>
                <c:pt idx="12">
                  <c:v>63.10163934426231</c:v>
                </c:pt>
                <c:pt idx="13">
                  <c:v>74.463934426229514</c:v>
                </c:pt>
                <c:pt idx="14">
                  <c:v>118.18852459016394</c:v>
                </c:pt>
                <c:pt idx="15">
                  <c:v>189.91311475409833</c:v>
                </c:pt>
                <c:pt idx="16">
                  <c:v>289.6377049180328</c:v>
                </c:pt>
                <c:pt idx="17">
                  <c:v>350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Blad1!$G$9:$G$10</c:f>
              <c:strCache>
                <c:ptCount val="2"/>
                <c:pt idx="0">
                  <c:v>styrka</c:v>
                </c:pt>
                <c:pt idx="1">
                  <c:v>[MPa]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Blad1!$C$12:$C$29</c:f>
              <c:numCache>
                <c:formatCode>0.0</c:formatCode>
                <c:ptCount val="18"/>
                <c:pt idx="0">
                  <c:v>97.403999999999996</c:v>
                </c:pt>
                <c:pt idx="1">
                  <c:v>103.02</c:v>
                </c:pt>
                <c:pt idx="2">
                  <c:v>110.03999999999999</c:v>
                </c:pt>
                <c:pt idx="3">
                  <c:v>124.08</c:v>
                </c:pt>
                <c:pt idx="4">
                  <c:v>138.12</c:v>
                </c:pt>
                <c:pt idx="5">
                  <c:v>152.16</c:v>
                </c:pt>
                <c:pt idx="6">
                  <c:v>166.2</c:v>
                </c:pt>
                <c:pt idx="7">
                  <c:v>180.24</c:v>
                </c:pt>
                <c:pt idx="8">
                  <c:v>194.28000000000003</c:v>
                </c:pt>
                <c:pt idx="9">
                  <c:v>208.32000000000002</c:v>
                </c:pt>
                <c:pt idx="10">
                  <c:v>222.36</c:v>
                </c:pt>
                <c:pt idx="11">
                  <c:v>236.40000000000003</c:v>
                </c:pt>
                <c:pt idx="12">
                  <c:v>376.80000000000007</c:v>
                </c:pt>
                <c:pt idx="13">
                  <c:v>517.20000000000005</c:v>
                </c:pt>
                <c:pt idx="14">
                  <c:v>798.00000000000011</c:v>
                </c:pt>
                <c:pt idx="15">
                  <c:v>1078.8</c:v>
                </c:pt>
                <c:pt idx="16">
                  <c:v>1359.6000000000001</c:v>
                </c:pt>
                <c:pt idx="17">
                  <c:v>1500.0000000000002</c:v>
                </c:pt>
              </c:numCache>
            </c:numRef>
          </c:xVal>
          <c:yVal>
            <c:numRef>
              <c:f>Blad1!$G$12:$G$29</c:f>
              <c:numCache>
                <c:formatCode>0.0</c:formatCode>
                <c:ptCount val="18"/>
                <c:pt idx="0">
                  <c:v>2.4228615377363538</c:v>
                </c:pt>
                <c:pt idx="1">
                  <c:v>12.114307688681768</c:v>
                </c:pt>
                <c:pt idx="2">
                  <c:v>21.47677000000002</c:v>
                </c:pt>
                <c:pt idx="3">
                  <c:v>35.115080000000056</c:v>
                </c:pt>
                <c:pt idx="4">
                  <c:v>48.61493000000003</c:v>
                </c:pt>
                <c:pt idx="5">
                  <c:v>59.481967213114757</c:v>
                </c:pt>
                <c:pt idx="6">
                  <c:v>59.183196721311482</c:v>
                </c:pt>
                <c:pt idx="7">
                  <c:v>58.954426229508201</c:v>
                </c:pt>
                <c:pt idx="8">
                  <c:v>58.795655737704926</c:v>
                </c:pt>
                <c:pt idx="9">
                  <c:v>58.706885245901653</c:v>
                </c:pt>
                <c:pt idx="10">
                  <c:v>58.688114754098372</c:v>
                </c:pt>
                <c:pt idx="11">
                  <c:v>58.739344262295091</c:v>
                </c:pt>
                <c:pt idx="12">
                  <c:v>63.10163934426231</c:v>
                </c:pt>
                <c:pt idx="13">
                  <c:v>74.463934426229514</c:v>
                </c:pt>
                <c:pt idx="14">
                  <c:v>118.18852459016394</c:v>
                </c:pt>
                <c:pt idx="15">
                  <c:v>189.91311475409833</c:v>
                </c:pt>
                <c:pt idx="16">
                  <c:v>289.6377049180328</c:v>
                </c:pt>
                <c:pt idx="17">
                  <c:v>350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Blad1!$H$9:$H$10</c:f>
              <c:strCache>
                <c:ptCount val="2"/>
                <c:pt idx="0">
                  <c:v>Index</c:v>
                </c:pt>
                <c:pt idx="1">
                  <c:v>50,7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Blad1!$C$12:$C$29</c:f>
              <c:numCache>
                <c:formatCode>0.0</c:formatCode>
                <c:ptCount val="18"/>
                <c:pt idx="0">
                  <c:v>97.403999999999996</c:v>
                </c:pt>
                <c:pt idx="1">
                  <c:v>103.02</c:v>
                </c:pt>
                <c:pt idx="2">
                  <c:v>110.03999999999999</c:v>
                </c:pt>
                <c:pt idx="3">
                  <c:v>124.08</c:v>
                </c:pt>
                <c:pt idx="4">
                  <c:v>138.12</c:v>
                </c:pt>
                <c:pt idx="5">
                  <c:v>152.16</c:v>
                </c:pt>
                <c:pt idx="6">
                  <c:v>166.2</c:v>
                </c:pt>
                <c:pt idx="7">
                  <c:v>180.24</c:v>
                </c:pt>
                <c:pt idx="8">
                  <c:v>194.28000000000003</c:v>
                </c:pt>
                <c:pt idx="9">
                  <c:v>208.32000000000002</c:v>
                </c:pt>
                <c:pt idx="10">
                  <c:v>222.36</c:v>
                </c:pt>
                <c:pt idx="11">
                  <c:v>236.40000000000003</c:v>
                </c:pt>
                <c:pt idx="12">
                  <c:v>376.80000000000007</c:v>
                </c:pt>
                <c:pt idx="13">
                  <c:v>517.20000000000005</c:v>
                </c:pt>
                <c:pt idx="14">
                  <c:v>798.00000000000011</c:v>
                </c:pt>
                <c:pt idx="15">
                  <c:v>1078.8</c:v>
                </c:pt>
                <c:pt idx="16">
                  <c:v>1359.6000000000001</c:v>
                </c:pt>
                <c:pt idx="17">
                  <c:v>1500.0000000000002</c:v>
                </c:pt>
              </c:numCache>
            </c:numRef>
          </c:xVal>
          <c:yVal>
            <c:numRef>
              <c:f>Blad1!$H$12:$H$29</c:f>
              <c:numCache>
                <c:formatCode>0.0</c:formatCode>
                <c:ptCount val="18"/>
                <c:pt idx="0">
                  <c:v>24.374623048987171</c:v>
                </c:pt>
                <c:pt idx="1">
                  <c:v>27.266375741272721</c:v>
                </c:pt>
                <c:pt idx="2">
                  <c:v>31.108959642267351</c:v>
                </c:pt>
                <c:pt idx="3">
                  <c:v>39.553770896382268</c:v>
                </c:pt>
                <c:pt idx="4">
                  <c:v>49.011440086664749</c:v>
                </c:pt>
                <c:pt idx="5">
                  <c:v>59.481967213114764</c:v>
                </c:pt>
                <c:pt idx="6">
                  <c:v>70.965352275732329</c:v>
                </c:pt>
                <c:pt idx="7">
                  <c:v>83.461595274517478</c:v>
                </c:pt>
                <c:pt idx="8">
                  <c:v>96.970696209470148</c:v>
                </c:pt>
                <c:pt idx="9">
                  <c:v>111.49265508059038</c:v>
                </c:pt>
                <c:pt idx="10">
                  <c:v>127.02747188787815</c:v>
                </c:pt>
                <c:pt idx="11">
                  <c:v>143.57514663133352</c:v>
                </c:pt>
                <c:pt idx="12">
                  <c:v>364.75908055510212</c:v>
                </c:pt>
                <c:pt idx="13">
                  <c:v>687.2288080956256</c:v>
                </c:pt>
                <c:pt idx="14">
                  <c:v>1636.0256440269386</c:v>
                </c:pt>
                <c:pt idx="15">
                  <c:v>2989.9656544252707</c:v>
                </c:pt>
                <c:pt idx="16">
                  <c:v>4749.0488392906254</c:v>
                </c:pt>
                <c:pt idx="17">
                  <c:v>5780.5191221484347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007168"/>
        <c:axId val="235452944"/>
      </c:scatterChart>
      <c:valAx>
        <c:axId val="233007168"/>
        <c:scaling>
          <c:logBase val="10"/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35452944"/>
        <c:crosses val="autoZero"/>
        <c:crossBetween val="midCat"/>
      </c:valAx>
      <c:valAx>
        <c:axId val="23545294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33007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30480</xdr:colOff>
      <xdr:row>3</xdr:row>
      <xdr:rowOff>15240</xdr:rowOff>
    </xdr:from>
    <xdr:to>
      <xdr:col>16</xdr:col>
      <xdr:colOff>135255</xdr:colOff>
      <xdr:row>6</xdr:row>
      <xdr:rowOff>45720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883920"/>
          <a:ext cx="25431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38100</xdr:colOff>
      <xdr:row>14</xdr:row>
      <xdr:rowOff>114300</xdr:rowOff>
    </xdr:from>
    <xdr:to>
      <xdr:col>15</xdr:col>
      <xdr:colOff>600596</xdr:colOff>
      <xdr:row>17</xdr:row>
      <xdr:rowOff>88398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9640" y="3025140"/>
          <a:ext cx="2391296" cy="522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106680</xdr:colOff>
      <xdr:row>9</xdr:row>
      <xdr:rowOff>60960</xdr:rowOff>
    </xdr:from>
    <xdr:to>
      <xdr:col>17</xdr:col>
      <xdr:colOff>564277</xdr:colOff>
      <xdr:row>11</xdr:row>
      <xdr:rowOff>146841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7820" y="2057400"/>
          <a:ext cx="3505597" cy="451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</xdr:colOff>
      <xdr:row>19</xdr:row>
      <xdr:rowOff>160020</xdr:rowOff>
    </xdr:from>
    <xdr:to>
      <xdr:col>17</xdr:col>
      <xdr:colOff>252988</xdr:colOff>
      <xdr:row>23</xdr:row>
      <xdr:rowOff>85422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7480" y="3985260"/>
          <a:ext cx="3293368" cy="656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563880</xdr:colOff>
      <xdr:row>5</xdr:row>
      <xdr:rowOff>76200</xdr:rowOff>
    </xdr:from>
    <xdr:to>
      <xdr:col>27</xdr:col>
      <xdr:colOff>38100</xdr:colOff>
      <xdr:row>35</xdr:row>
      <xdr:rowOff>167640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tabSelected="1" workbookViewId="0">
      <selection activeCell="K21" sqref="K21"/>
    </sheetView>
  </sheetViews>
  <sheetFormatPr defaultRowHeight="14.4" x14ac:dyDescent="0.3"/>
  <cols>
    <col min="2" max="2" width="11.88671875" customWidth="1"/>
    <col min="3" max="5" width="10" customWidth="1"/>
    <col min="12" max="12" width="8.44140625" customWidth="1"/>
  </cols>
  <sheetData>
    <row r="1" spans="2:13" ht="25.8" x14ac:dyDescent="0.5">
      <c r="B1" s="1" t="s">
        <v>13</v>
      </c>
      <c r="J1" s="29" t="s">
        <v>24</v>
      </c>
    </row>
    <row r="2" spans="2:13" ht="15" thickBot="1" x14ac:dyDescent="0.35">
      <c r="J2" t="s">
        <v>20</v>
      </c>
      <c r="K2" s="27">
        <v>2</v>
      </c>
    </row>
    <row r="3" spans="2:13" ht="27.6" thickBot="1" x14ac:dyDescent="0.35">
      <c r="B3" s="8" t="s">
        <v>0</v>
      </c>
      <c r="C3" s="9" t="s">
        <v>8</v>
      </c>
      <c r="D3" s="9" t="s">
        <v>3</v>
      </c>
      <c r="E3" s="9" t="s">
        <v>4</v>
      </c>
      <c r="F3" s="13" t="s">
        <v>19</v>
      </c>
      <c r="G3" s="12"/>
      <c r="H3" s="12"/>
      <c r="J3" t="s">
        <v>21</v>
      </c>
      <c r="K3" s="27">
        <v>4</v>
      </c>
      <c r="M3" s="10" t="s">
        <v>15</v>
      </c>
    </row>
    <row r="4" spans="2:13" ht="16.2" x14ac:dyDescent="0.3">
      <c r="B4" s="5"/>
      <c r="C4" s="4" t="s">
        <v>7</v>
      </c>
      <c r="D4" s="4" t="s">
        <v>5</v>
      </c>
      <c r="E4" s="4" t="s">
        <v>6</v>
      </c>
      <c r="F4" s="6" t="s">
        <v>6</v>
      </c>
      <c r="G4" s="4"/>
      <c r="H4" s="4"/>
      <c r="J4" t="s">
        <v>22</v>
      </c>
      <c r="K4" s="27">
        <v>180</v>
      </c>
      <c r="L4" t="s">
        <v>25</v>
      </c>
    </row>
    <row r="5" spans="2:13" x14ac:dyDescent="0.3">
      <c r="B5" s="5" t="s">
        <v>1</v>
      </c>
      <c r="C5" s="20">
        <f>0.45/0.0003</f>
        <v>1500.0000000000002</v>
      </c>
      <c r="D5" s="20">
        <v>60</v>
      </c>
      <c r="E5" s="20">
        <v>700</v>
      </c>
      <c r="F5" s="21"/>
      <c r="G5" s="3" t="s">
        <v>32</v>
      </c>
      <c r="H5" s="3"/>
      <c r="J5" t="s">
        <v>34</v>
      </c>
      <c r="K5" s="27">
        <v>0.125</v>
      </c>
      <c r="L5" t="s">
        <v>25</v>
      </c>
    </row>
    <row r="6" spans="2:13" ht="15" thickBot="1" x14ac:dyDescent="0.35">
      <c r="B6" s="7" t="s">
        <v>2</v>
      </c>
      <c r="C6" s="22">
        <v>96</v>
      </c>
      <c r="D6" s="22">
        <v>0.4</v>
      </c>
      <c r="E6" s="22">
        <v>7.7</v>
      </c>
      <c r="F6" s="23">
        <v>2.6</v>
      </c>
      <c r="G6" s="17" t="s">
        <v>31</v>
      </c>
      <c r="H6" s="12"/>
      <c r="J6" t="s">
        <v>33</v>
      </c>
      <c r="K6" s="27">
        <v>15</v>
      </c>
      <c r="L6" t="s">
        <v>25</v>
      </c>
    </row>
    <row r="7" spans="2:13" x14ac:dyDescent="0.3">
      <c r="I7" t="s">
        <v>29</v>
      </c>
      <c r="J7" t="s">
        <v>23</v>
      </c>
      <c r="K7" s="28">
        <f>K6+2*K5</f>
        <v>15.25</v>
      </c>
      <c r="L7" t="s">
        <v>25</v>
      </c>
    </row>
    <row r="8" spans="2:13" x14ac:dyDescent="0.3">
      <c r="I8" s="15">
        <f>MAX(I11:I29)</f>
        <v>50.686483502446173</v>
      </c>
      <c r="J8" t="s">
        <v>35</v>
      </c>
      <c r="K8" s="28">
        <f>2*K5/K7</f>
        <v>1.6393442622950821E-2</v>
      </c>
    </row>
    <row r="9" spans="2:13" ht="14.4" customHeight="1" x14ac:dyDescent="0.3">
      <c r="B9" s="2" t="s">
        <v>9</v>
      </c>
      <c r="C9" s="2" t="s">
        <v>8</v>
      </c>
      <c r="D9" s="2" t="s">
        <v>14</v>
      </c>
      <c r="E9" s="2" t="s">
        <v>11</v>
      </c>
      <c r="F9" s="2" t="s">
        <v>12</v>
      </c>
      <c r="G9" s="2" t="s">
        <v>26</v>
      </c>
      <c r="H9" s="2" t="s">
        <v>30</v>
      </c>
      <c r="I9" s="2" t="s">
        <v>28</v>
      </c>
      <c r="J9" s="2"/>
      <c r="K9" s="2"/>
      <c r="M9" s="11" t="s">
        <v>16</v>
      </c>
    </row>
    <row r="10" spans="2:13" ht="14.4" customHeight="1" x14ac:dyDescent="0.3">
      <c r="B10" s="2" t="s">
        <v>10</v>
      </c>
      <c r="C10" s="4" t="s">
        <v>7</v>
      </c>
      <c r="D10" s="4" t="s">
        <v>6</v>
      </c>
      <c r="E10" s="4" t="s">
        <v>6</v>
      </c>
      <c r="F10" s="4" t="s">
        <v>6</v>
      </c>
      <c r="G10" s="4" t="s">
        <v>6</v>
      </c>
      <c r="H10" s="16">
        <f>I8</f>
        <v>50.686483502446173</v>
      </c>
      <c r="I10" s="12" t="s">
        <v>27</v>
      </c>
      <c r="J10" s="12"/>
      <c r="K10" s="12"/>
    </row>
    <row r="11" spans="2:13" ht="14.4" customHeight="1" x14ac:dyDescent="0.3">
      <c r="B11" s="30">
        <f>K8</f>
        <v>1.6393442622950821E-2</v>
      </c>
      <c r="C11" s="18">
        <f>B11*$C$5+(1-B11)*$C$6</f>
        <v>119.01639344262294</v>
      </c>
      <c r="D11" s="18">
        <f t="shared" ref="D11" si="0">(1-(1-B11)^2)*$E$5+(1-B11)^2*$E$6</f>
        <v>30.212308519215263</v>
      </c>
      <c r="E11" s="18">
        <f t="shared" ref="E11" si="1">1140*B11*($D$5*$D$6^2)^(1/3)</f>
        <v>39.719041602235308</v>
      </c>
      <c r="F11" s="18">
        <f>($K$2/$K$3)*(4*$K$4/$K$7*(1-B11)*$F$6+B11^2*$E$5)</f>
        <v>60.464928782585325</v>
      </c>
      <c r="G11" s="18">
        <f t="shared" ref="G11" si="2">MIN(D11:F11)</f>
        <v>30.212308519215263</v>
      </c>
      <c r="H11" s="18">
        <f>(C11*$I$8)^2/1000000</f>
        <v>36.391327263585133</v>
      </c>
      <c r="I11" s="19">
        <f t="shared" ref="I11" si="3">SQRT(G11*1000000)/C11</f>
        <v>46.183322101568848</v>
      </c>
      <c r="J11" s="15"/>
      <c r="K11" s="15"/>
    </row>
    <row r="12" spans="2:13" ht="14.4" customHeight="1" x14ac:dyDescent="0.3">
      <c r="B12" s="2">
        <v>1E-3</v>
      </c>
      <c r="C12" s="14">
        <f>B12*$C$5+(1-B12)*$C$6</f>
        <v>97.403999999999996</v>
      </c>
      <c r="D12" s="14">
        <f t="shared" ref="D12:D29" si="4">(1-(1-B12)^2)*$E$5+(1-B12)^2*$E$6</f>
        <v>9.0839076999999815</v>
      </c>
      <c r="E12" s="14">
        <f t="shared" ref="E12:E29" si="5">1140*B12*($D$5*$D$6^2)^(1/3)</f>
        <v>2.4228615377363538</v>
      </c>
      <c r="F12" s="14">
        <f>($K$2/$K$3)*(4*$K$4/$K$7*(1-B12)*$F$6+B12^2*$E$5)</f>
        <v>61.316022131147541</v>
      </c>
      <c r="G12" s="14">
        <f>MIN(D12:F12)</f>
        <v>2.4228615377363538</v>
      </c>
      <c r="H12" s="14">
        <f t="shared" ref="H12:H29" si="6">(C12*$I$8)^2/1000000</f>
        <v>24.374623048987171</v>
      </c>
      <c r="I12" s="15">
        <f>SQRT(G12*1000000)/C12</f>
        <v>15.980394849783762</v>
      </c>
      <c r="J12" s="15"/>
      <c r="K12" s="15"/>
    </row>
    <row r="13" spans="2:13" ht="14.4" customHeight="1" x14ac:dyDescent="0.3">
      <c r="B13" s="2">
        <v>5.0000000000000001E-3</v>
      </c>
      <c r="C13" s="14">
        <f t="shared" ref="C13:C29" si="7">B13*$C$5+(1-B13)*$C$6</f>
        <v>103.02</v>
      </c>
      <c r="D13" s="14">
        <f t="shared" si="4"/>
        <v>14.605692499999972</v>
      </c>
      <c r="E13" s="14">
        <f t="shared" si="5"/>
        <v>12.114307688681768</v>
      </c>
      <c r="F13" s="14">
        <f>($K$2/$K$3)*(4*$K$4/$K$7*(1-B13)*$F$6+B13^2*$E$5)</f>
        <v>61.07891393442624</v>
      </c>
      <c r="G13" s="14">
        <f t="shared" ref="G13:G29" si="8">MIN(D13:F13)</f>
        <v>12.114307688681768</v>
      </c>
      <c r="H13" s="14">
        <f t="shared" si="6"/>
        <v>27.266375741272721</v>
      </c>
      <c r="I13" s="15">
        <f t="shared" ref="I13:I29" si="9">SQRT(G13*1000000)/C13</f>
        <v>33.785298041540656</v>
      </c>
      <c r="J13" s="15"/>
      <c r="K13" s="15"/>
    </row>
    <row r="14" spans="2:13" ht="14.4" customHeight="1" x14ac:dyDescent="0.3">
      <c r="B14" s="2">
        <v>0.01</v>
      </c>
      <c r="C14" s="14">
        <f t="shared" si="7"/>
        <v>110.03999999999999</v>
      </c>
      <c r="D14" s="14">
        <f t="shared" si="4"/>
        <v>21.47677000000002</v>
      </c>
      <c r="E14" s="14">
        <f t="shared" si="5"/>
        <v>24.228615377363536</v>
      </c>
      <c r="F14" s="14">
        <f>($K$2/$K$3)*(4*$K$4/$K$7*(1-B14)*$F$6+B14^2*$E$5)</f>
        <v>60.79827868852459</v>
      </c>
      <c r="G14" s="14">
        <f t="shared" si="8"/>
        <v>21.47677000000002</v>
      </c>
      <c r="H14" s="14">
        <f t="shared" si="6"/>
        <v>31.108959642267351</v>
      </c>
      <c r="I14" s="15">
        <f t="shared" si="9"/>
        <v>42.114718424494214</v>
      </c>
      <c r="J14" s="15"/>
      <c r="K14" s="15"/>
      <c r="M14" s="11" t="s">
        <v>17</v>
      </c>
    </row>
    <row r="15" spans="2:13" ht="14.4" customHeight="1" x14ac:dyDescent="0.3">
      <c r="B15" s="2">
        <v>0.02</v>
      </c>
      <c r="C15" s="14">
        <f t="shared" si="7"/>
        <v>124.08</v>
      </c>
      <c r="D15" s="14">
        <f t="shared" si="4"/>
        <v>35.115080000000056</v>
      </c>
      <c r="E15" s="14">
        <f t="shared" si="5"/>
        <v>48.457230754727071</v>
      </c>
      <c r="F15" s="14">
        <f>($K$2/$K$3)*(4*$K$4/$K$7*(1-B15)*$F$6+B15^2*$E$5)</f>
        <v>60.289508196721314</v>
      </c>
      <c r="G15" s="14">
        <f t="shared" si="8"/>
        <v>35.115080000000056</v>
      </c>
      <c r="H15" s="14">
        <f t="shared" si="6"/>
        <v>39.553770896382268</v>
      </c>
      <c r="I15" s="15">
        <f t="shared" si="9"/>
        <v>47.757880694540916</v>
      </c>
      <c r="J15" s="26"/>
      <c r="K15" s="26"/>
    </row>
    <row r="16" spans="2:13" ht="14.4" customHeight="1" x14ac:dyDescent="0.3">
      <c r="B16" s="24">
        <v>0.03</v>
      </c>
      <c r="C16" s="25">
        <f t="shared" si="7"/>
        <v>138.12</v>
      </c>
      <c r="D16" s="25">
        <f t="shared" si="4"/>
        <v>48.61493000000003</v>
      </c>
      <c r="E16" s="25">
        <f t="shared" si="5"/>
        <v>72.685846132090589</v>
      </c>
      <c r="F16" s="14">
        <f>($K$2/$K$3)*(4*$K$4/$K$7*(1-B16)*$F$6+B16^2*$E$5)</f>
        <v>59.850737704918032</v>
      </c>
      <c r="G16" s="25">
        <f t="shared" si="8"/>
        <v>48.61493000000003</v>
      </c>
      <c r="H16" s="25">
        <f t="shared" si="6"/>
        <v>49.011440086664749</v>
      </c>
      <c r="I16" s="26">
        <f>SQRT(G16*1000000)/C16</f>
        <v>50.481036411242293</v>
      </c>
      <c r="J16" s="15"/>
      <c r="K16" s="15"/>
    </row>
    <row r="17" spans="2:13" ht="14.4" customHeight="1" x14ac:dyDescent="0.3">
      <c r="B17" s="2">
        <v>0.04</v>
      </c>
      <c r="C17" s="14">
        <f t="shared" si="7"/>
        <v>152.16</v>
      </c>
      <c r="D17" s="14">
        <f t="shared" si="4"/>
        <v>61.976320000000015</v>
      </c>
      <c r="E17" s="14">
        <f t="shared" si="5"/>
        <v>96.914461509454142</v>
      </c>
      <c r="F17" s="14">
        <f>($K$2/$K$3)*(4*$K$4/$K$7*(1-B17)*$F$6+B17^2*$E$5)</f>
        <v>59.481967213114757</v>
      </c>
      <c r="G17" s="14">
        <f t="shared" si="8"/>
        <v>59.481967213114757</v>
      </c>
      <c r="H17" s="14">
        <f t="shared" si="6"/>
        <v>59.481967213114764</v>
      </c>
      <c r="I17" s="15">
        <f t="shared" si="9"/>
        <v>50.686483502446173</v>
      </c>
      <c r="J17" s="15"/>
      <c r="K17" s="15"/>
    </row>
    <row r="18" spans="2:13" ht="14.4" customHeight="1" x14ac:dyDescent="0.3">
      <c r="B18" s="2">
        <v>0.05</v>
      </c>
      <c r="C18" s="14">
        <f t="shared" si="7"/>
        <v>166.2</v>
      </c>
      <c r="D18" s="14">
        <f t="shared" si="4"/>
        <v>75.199250000000035</v>
      </c>
      <c r="E18" s="14">
        <f t="shared" si="5"/>
        <v>121.14307688681767</v>
      </c>
      <c r="F18" s="14">
        <f>($K$2/$K$3)*(4*$K$4/$K$7*(1-B18)*$F$6+B18^2*$E$5)</f>
        <v>59.183196721311482</v>
      </c>
      <c r="G18" s="14">
        <f t="shared" si="8"/>
        <v>59.183196721311482</v>
      </c>
      <c r="H18" s="14">
        <f t="shared" si="6"/>
        <v>70.965352275732329</v>
      </c>
      <c r="I18" s="15">
        <f t="shared" si="9"/>
        <v>46.287975909115424</v>
      </c>
      <c r="J18" s="15"/>
      <c r="K18" s="15"/>
    </row>
    <row r="19" spans="2:13" ht="14.4" customHeight="1" x14ac:dyDescent="0.3">
      <c r="B19" s="2">
        <v>0.06</v>
      </c>
      <c r="C19" s="14">
        <f t="shared" si="7"/>
        <v>180.24</v>
      </c>
      <c r="D19" s="14">
        <f t="shared" si="4"/>
        <v>88.283720000000045</v>
      </c>
      <c r="E19" s="14">
        <f t="shared" si="5"/>
        <v>145.37169226418118</v>
      </c>
      <c r="F19" s="14">
        <f>($K$2/$K$3)*(4*$K$4/$K$7*(1-B19)*$F$6+B19^2*$E$5)</f>
        <v>58.954426229508201</v>
      </c>
      <c r="G19" s="14">
        <f t="shared" si="8"/>
        <v>58.954426229508201</v>
      </c>
      <c r="H19" s="14">
        <f t="shared" si="6"/>
        <v>83.461595274517478</v>
      </c>
      <c r="I19" s="15">
        <f t="shared" si="9"/>
        <v>42.59974797489312</v>
      </c>
      <c r="J19" s="15"/>
      <c r="K19" s="15"/>
      <c r="M19" s="11" t="s">
        <v>18</v>
      </c>
    </row>
    <row r="20" spans="2:13" ht="14.4" customHeight="1" x14ac:dyDescent="0.3">
      <c r="B20" s="2">
        <v>7.0000000000000007E-2</v>
      </c>
      <c r="C20" s="14">
        <f t="shared" si="7"/>
        <v>194.28000000000003</v>
      </c>
      <c r="D20" s="14">
        <f t="shared" si="4"/>
        <v>101.22973000000007</v>
      </c>
      <c r="E20" s="14">
        <f t="shared" si="5"/>
        <v>169.60030764154476</v>
      </c>
      <c r="F20" s="14">
        <f>($K$2/$K$3)*(4*$K$4/$K$7*(1-B20)*$F$6+B20^2*$E$5)</f>
        <v>58.795655737704926</v>
      </c>
      <c r="G20" s="14">
        <f t="shared" si="8"/>
        <v>58.795655737704926</v>
      </c>
      <c r="H20" s="14">
        <f t="shared" si="6"/>
        <v>96.970696209470148</v>
      </c>
      <c r="I20" s="15">
        <f t="shared" si="9"/>
        <v>39.46794591274837</v>
      </c>
      <c r="J20" s="15"/>
      <c r="K20" s="15"/>
    </row>
    <row r="21" spans="2:13" ht="14.4" customHeight="1" x14ac:dyDescent="0.3">
      <c r="B21" s="2">
        <v>0.08</v>
      </c>
      <c r="C21" s="14">
        <f t="shared" si="7"/>
        <v>208.32000000000002</v>
      </c>
      <c r="D21" s="14">
        <f t="shared" si="4"/>
        <v>114.03727999999997</v>
      </c>
      <c r="E21" s="14">
        <f t="shared" si="5"/>
        <v>193.82892301890828</v>
      </c>
      <c r="F21" s="14">
        <f>($K$2/$K$3)*(4*$K$4/$K$7*(1-B21)*$F$6+B21^2*$E$5)</f>
        <v>58.706885245901653</v>
      </c>
      <c r="G21" s="14">
        <f t="shared" si="8"/>
        <v>58.706885245901653</v>
      </c>
      <c r="H21" s="14">
        <f t="shared" si="6"/>
        <v>111.49265508059038</v>
      </c>
      <c r="I21" s="15">
        <f t="shared" si="9"/>
        <v>36.780154789468178</v>
      </c>
      <c r="J21" s="15"/>
      <c r="K21" s="15"/>
    </row>
    <row r="22" spans="2:13" ht="14.4" customHeight="1" x14ac:dyDescent="0.3">
      <c r="B22" s="2">
        <v>0.09</v>
      </c>
      <c r="C22" s="14">
        <f t="shared" si="7"/>
        <v>222.36</v>
      </c>
      <c r="D22" s="14">
        <f t="shared" si="4"/>
        <v>126.70636999999995</v>
      </c>
      <c r="E22" s="14">
        <f t="shared" si="5"/>
        <v>218.05753839627181</v>
      </c>
      <c r="F22" s="14">
        <f>($K$2/$K$3)*(4*$K$4/$K$7*(1-B22)*$F$6+B22^2*$E$5)</f>
        <v>58.688114754098372</v>
      </c>
      <c r="G22" s="14">
        <f t="shared" si="8"/>
        <v>58.688114754098372</v>
      </c>
      <c r="H22" s="14">
        <f t="shared" si="6"/>
        <v>127.02747188787815</v>
      </c>
      <c r="I22" s="15">
        <f t="shared" si="9"/>
        <v>34.452315373272192</v>
      </c>
      <c r="J22" s="15"/>
      <c r="K22" s="15"/>
    </row>
    <row r="23" spans="2:13" ht="14.4" customHeight="1" x14ac:dyDescent="0.3">
      <c r="B23" s="2">
        <v>0.1</v>
      </c>
      <c r="C23" s="14">
        <f t="shared" si="7"/>
        <v>236.40000000000003</v>
      </c>
      <c r="D23" s="14">
        <f t="shared" si="4"/>
        <v>139.23699999999997</v>
      </c>
      <c r="E23" s="14">
        <f t="shared" si="5"/>
        <v>242.28615377363533</v>
      </c>
      <c r="F23" s="14">
        <f>($K$2/$K$3)*(4*$K$4/$K$7*(1-B23)*$F$6+B23^2*$E$5)</f>
        <v>58.739344262295091</v>
      </c>
      <c r="G23" s="14">
        <f t="shared" si="8"/>
        <v>58.739344262295091</v>
      </c>
      <c r="H23" s="14">
        <f t="shared" si="6"/>
        <v>143.57514663133352</v>
      </c>
      <c r="I23" s="15">
        <f t="shared" si="9"/>
        <v>32.420303397513564</v>
      </c>
      <c r="J23" s="15"/>
      <c r="K23" s="15"/>
    </row>
    <row r="24" spans="2:13" ht="14.4" customHeight="1" x14ac:dyDescent="0.3">
      <c r="B24" s="2">
        <v>0.2</v>
      </c>
      <c r="C24" s="14">
        <f t="shared" si="7"/>
        <v>376.80000000000007</v>
      </c>
      <c r="D24" s="14">
        <f t="shared" si="4"/>
        <v>256.92799999999994</v>
      </c>
      <c r="E24" s="14">
        <f t="shared" si="5"/>
        <v>484.57230754727067</v>
      </c>
      <c r="F24" s="14">
        <f>($K$2/$K$3)*(4*$K$4/$K$7*(1-B24)*$F$6+B24^2*$E$5)</f>
        <v>63.10163934426231</v>
      </c>
      <c r="G24" s="14">
        <f t="shared" si="8"/>
        <v>63.10163934426231</v>
      </c>
      <c r="H24" s="14">
        <f t="shared" si="6"/>
        <v>364.75908055510212</v>
      </c>
      <c r="I24" s="15">
        <f t="shared" si="9"/>
        <v>21.081884367684804</v>
      </c>
      <c r="J24" s="15"/>
      <c r="K24" s="15"/>
    </row>
    <row r="25" spans="2:13" ht="14.4" customHeight="1" x14ac:dyDescent="0.3">
      <c r="B25" s="2">
        <v>0.3</v>
      </c>
      <c r="C25" s="14">
        <f t="shared" si="7"/>
        <v>517.20000000000005</v>
      </c>
      <c r="D25" s="14">
        <f t="shared" si="4"/>
        <v>360.77300000000002</v>
      </c>
      <c r="E25" s="14">
        <f t="shared" si="5"/>
        <v>726.85846132090603</v>
      </c>
      <c r="F25" s="14">
        <f>($K$2/$K$3)*(4*$K$4/$K$7*(1-B25)*$F$6+B25^2*$E$5)</f>
        <v>74.463934426229514</v>
      </c>
      <c r="G25" s="14">
        <f t="shared" si="8"/>
        <v>74.463934426229514</v>
      </c>
      <c r="H25" s="14">
        <f t="shared" si="6"/>
        <v>687.2288080956256</v>
      </c>
      <c r="I25" s="15">
        <f t="shared" si="9"/>
        <v>16.684549062862217</v>
      </c>
      <c r="J25" s="15"/>
      <c r="K25" s="15"/>
    </row>
    <row r="26" spans="2:13" ht="14.4" customHeight="1" x14ac:dyDescent="0.3">
      <c r="B26" s="2">
        <v>0.5</v>
      </c>
      <c r="C26" s="14">
        <f t="shared" si="7"/>
        <v>798.00000000000011</v>
      </c>
      <c r="D26" s="14">
        <f t="shared" si="4"/>
        <v>526.92499999999995</v>
      </c>
      <c r="E26" s="14">
        <f t="shared" si="5"/>
        <v>1211.4307688681768</v>
      </c>
      <c r="F26" s="14">
        <f>($K$2/$K$3)*(4*$K$4/$K$7*(1-B26)*$F$6+B26^2*$E$5)</f>
        <v>118.18852459016394</v>
      </c>
      <c r="G26" s="14">
        <f t="shared" si="8"/>
        <v>118.18852459016394</v>
      </c>
      <c r="H26" s="14">
        <f t="shared" si="6"/>
        <v>1636.0256440269386</v>
      </c>
      <c r="I26" s="15">
        <f t="shared" si="9"/>
        <v>13.623376661200702</v>
      </c>
      <c r="J26" s="15"/>
      <c r="K26" s="15"/>
    </row>
    <row r="27" spans="2:13" ht="14.4" customHeight="1" x14ac:dyDescent="0.3">
      <c r="B27" s="2">
        <v>0.7</v>
      </c>
      <c r="C27" s="14">
        <f t="shared" si="7"/>
        <v>1078.8</v>
      </c>
      <c r="D27" s="14">
        <f t="shared" si="4"/>
        <v>637.69299999999998</v>
      </c>
      <c r="E27" s="14">
        <f t="shared" si="5"/>
        <v>1696.0030764154474</v>
      </c>
      <c r="F27" s="14">
        <f>($K$2/$K$3)*(4*$K$4/$K$7*(1-B27)*$F$6+B27^2*$E$5)</f>
        <v>189.91311475409833</v>
      </c>
      <c r="G27" s="14">
        <f t="shared" si="8"/>
        <v>189.91311475409833</v>
      </c>
      <c r="H27" s="14">
        <f t="shared" si="6"/>
        <v>2989.9656544252707</v>
      </c>
      <c r="I27" s="15">
        <f t="shared" si="9"/>
        <v>12.774283215222775</v>
      </c>
      <c r="J27" s="15"/>
      <c r="K27" s="15"/>
    </row>
    <row r="28" spans="2:13" ht="14.4" customHeight="1" x14ac:dyDescent="0.3">
      <c r="B28" s="2">
        <v>0.9</v>
      </c>
      <c r="C28" s="14">
        <f t="shared" si="7"/>
        <v>1359.6000000000001</v>
      </c>
      <c r="D28" s="14">
        <f t="shared" si="4"/>
        <v>693.077</v>
      </c>
      <c r="E28" s="14">
        <f t="shared" si="5"/>
        <v>2180.5753839627182</v>
      </c>
      <c r="F28" s="14">
        <f>($K$2/$K$3)*(4*$K$4/$K$7*(1-B28)*$F$6+B28^2*$E$5)</f>
        <v>289.6377049180328</v>
      </c>
      <c r="G28" s="14">
        <f t="shared" si="8"/>
        <v>289.6377049180328</v>
      </c>
      <c r="H28" s="14">
        <f t="shared" si="6"/>
        <v>4749.0488392906254</v>
      </c>
      <c r="I28" s="15">
        <f t="shared" si="9"/>
        <v>12.517465204235595</v>
      </c>
      <c r="J28" s="15"/>
      <c r="K28" s="15"/>
    </row>
    <row r="29" spans="2:13" ht="14.4" customHeight="1" x14ac:dyDescent="0.3">
      <c r="B29" s="2">
        <v>1</v>
      </c>
      <c r="C29" s="14">
        <f t="shared" si="7"/>
        <v>1500.0000000000002</v>
      </c>
      <c r="D29" s="14">
        <f t="shared" si="4"/>
        <v>700</v>
      </c>
      <c r="E29" s="14">
        <f t="shared" si="5"/>
        <v>2422.8615377363535</v>
      </c>
      <c r="F29" s="14">
        <f>($K$2/$K$3)*(4*$K$4/$K$7*(1-B29)*$F$6+B29^2*$E$5)</f>
        <v>350</v>
      </c>
      <c r="G29" s="14">
        <f t="shared" si="8"/>
        <v>350</v>
      </c>
      <c r="H29" s="14">
        <f t="shared" si="6"/>
        <v>5780.5191221484347</v>
      </c>
      <c r="I29" s="15">
        <f t="shared" si="9"/>
        <v>12.472191289246469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MDH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Färm</dc:creator>
  <cp:lastModifiedBy>Janne Färm</cp:lastModifiedBy>
  <dcterms:created xsi:type="dcterms:W3CDTF">2015-12-06T16:36:17Z</dcterms:created>
  <dcterms:modified xsi:type="dcterms:W3CDTF">2016-12-04T13:50:43Z</dcterms:modified>
</cp:coreProperties>
</file>